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480" windowHeight="9210"/>
  </bookViews>
  <sheets>
    <sheet name="Budget " sheetId="1" r:id="rId1"/>
    <sheet name="Positions " sheetId="2" r:id="rId2"/>
    <sheet name="Sheet3" sheetId="3" r:id="rId3"/>
  </sheets>
  <definedNames>
    <definedName name="_xlnm.Print_Area" localSheetId="0">'Budget '!$A$1:$Q$28</definedName>
  </definedNames>
  <calcPr calcId="145621"/>
</workbook>
</file>

<file path=xl/calcChain.xml><?xml version="1.0" encoding="utf-8"?>
<calcChain xmlns="http://schemas.openxmlformats.org/spreadsheetml/2006/main">
  <c r="B3" i="1"/>
  <c r="C3"/>
  <c r="O3"/>
  <c r="Q3"/>
  <c r="L4"/>
  <c r="O4"/>
  <c r="Q4"/>
  <c r="O5"/>
  <c r="Q5"/>
  <c r="B6"/>
  <c r="C6"/>
  <c r="O6"/>
  <c r="Q6"/>
  <c r="O7"/>
  <c r="Q7"/>
  <c r="B8"/>
  <c r="C8"/>
  <c r="E8"/>
  <c r="L8"/>
  <c r="O8"/>
  <c r="Q8"/>
  <c r="O9"/>
  <c r="Q9"/>
  <c r="R9"/>
  <c r="B10"/>
  <c r="C10"/>
  <c r="O10"/>
  <c r="Q10"/>
  <c r="O11"/>
  <c r="Q11"/>
  <c r="O12"/>
  <c r="Q12"/>
  <c r="O13"/>
  <c r="R13"/>
  <c r="M14"/>
  <c r="O14"/>
  <c r="O15"/>
  <c r="Q15"/>
  <c r="O16"/>
  <c r="Q16"/>
  <c r="O17"/>
  <c r="O18"/>
  <c r="O19"/>
  <c r="B20"/>
  <c r="O20"/>
  <c r="B21"/>
  <c r="C21"/>
  <c r="D21"/>
  <c r="E21"/>
  <c r="F21"/>
  <c r="G21"/>
  <c r="H21"/>
  <c r="I21"/>
  <c r="J21"/>
  <c r="K21"/>
  <c r="L21"/>
  <c r="M21"/>
  <c r="S21"/>
  <c r="N21"/>
  <c r="O21"/>
  <c r="P21"/>
  <c r="Q21"/>
  <c r="M22"/>
  <c r="Q22"/>
  <c r="C3" i="3"/>
  <c r="C5"/>
  <c r="C6"/>
  <c r="C7"/>
  <c r="C9"/>
  <c r="C12"/>
  <c r="A40" i="2"/>
  <c r="A34"/>
  <c r="A27"/>
  <c r="A20"/>
  <c r="A11"/>
  <c r="E22" i="1"/>
</calcChain>
</file>

<file path=xl/sharedStrings.xml><?xml version="1.0" encoding="utf-8"?>
<sst xmlns="http://schemas.openxmlformats.org/spreadsheetml/2006/main" count="105" uniqueCount="103">
  <si>
    <t>CAO (Informational Only) March 21, 2012</t>
  </si>
  <si>
    <t>MIDYEAR
PROJECTION</t>
  </si>
  <si>
    <t>COMMENTS</t>
  </si>
  <si>
    <t xml:space="preserve">FY2012/13 Potential Budget </t>
  </si>
  <si>
    <t xml:space="preserve">Sheriff Salaries &amp; Benefits </t>
  </si>
  <si>
    <t>$30,000 increase for Video Conferencing equipment, supported by the CCP at its January meeting.</t>
  </si>
  <si>
    <t>Task Force
(Local Police Overtime)</t>
  </si>
  <si>
    <t xml:space="preserve">Probation Salaries &amp; Benefits </t>
  </si>
  <si>
    <t xml:space="preserve">Probation  (Other Cost) </t>
  </si>
  <si>
    <t xml:space="preserve">District Attorney </t>
  </si>
  <si>
    <t xml:space="preserve">District Attorney (Other Cost) </t>
  </si>
  <si>
    <t>Public Defender</t>
  </si>
  <si>
    <t xml:space="preserve">Public Defender  (Other Cost) </t>
  </si>
  <si>
    <t>CCP Planning</t>
  </si>
  <si>
    <t>Governor's FY2012/13 Budget proposes a total of $7.8 million, distributed statewide, in planning funding for next year.</t>
  </si>
  <si>
    <t>Substance Abuse</t>
  </si>
  <si>
    <t>Mental Health</t>
  </si>
  <si>
    <t xml:space="preserve">Employment Development </t>
  </si>
  <si>
    <t xml:space="preserve">TOTAL </t>
  </si>
  <si>
    <t xml:space="preserve">AB109 Dedicated Positions </t>
  </si>
  <si>
    <t xml:space="preserve">FY2011/12 AB109 Approved Positions </t>
  </si>
  <si>
    <t xml:space="preserve">FY2012/13 Request </t>
  </si>
  <si>
    <t>SHERIFF</t>
  </si>
  <si>
    <t>Correctional Officers</t>
  </si>
  <si>
    <t>Additional 5.0 FTE requested for FY2012/13</t>
  </si>
  <si>
    <t>Deputy Sheriff</t>
  </si>
  <si>
    <t>Additional 1.0 FTE requested for FY2012/13</t>
  </si>
  <si>
    <t>Sergeant Sheriff</t>
  </si>
  <si>
    <t>Office Assistant II</t>
  </si>
  <si>
    <t>PROBATION</t>
  </si>
  <si>
    <t>Probation Services Manager</t>
  </si>
  <si>
    <t>Supervising Deputy Probation Officer</t>
  </si>
  <si>
    <t>Senior Probation Officer</t>
  </si>
  <si>
    <t>Deputy Probation Officer</t>
  </si>
  <si>
    <t>Reclass of 3.0 FTE DPO to Sr DPO requested for FY2012/13</t>
  </si>
  <si>
    <t>Legal Procedures Clerk</t>
  </si>
  <si>
    <t>Additional 1.0 FTE Sr LPC requested for FY2012/13</t>
  </si>
  <si>
    <t>DISTRICT ATTORNEY</t>
  </si>
  <si>
    <t>Deputy District Attorney II</t>
  </si>
  <si>
    <t>Legal Secretary</t>
  </si>
  <si>
    <t>Paralegal</t>
  </si>
  <si>
    <t>PUBLIC DEFENDER</t>
  </si>
  <si>
    <t>Public Defender II</t>
  </si>
  <si>
    <t>Social Worker II</t>
  </si>
  <si>
    <t>HSS - MENTAL HEALTH</t>
  </si>
  <si>
    <t>Mental Health Clinician</t>
  </si>
  <si>
    <t xml:space="preserve">Mental Health Specialist </t>
  </si>
  <si>
    <t>0002021</t>
  </si>
  <si>
    <t>COMMUNICATION-TELEPHONE SYSTEM</t>
  </si>
  <si>
    <t>0002025</t>
  </si>
  <si>
    <t>CELLULAR TELEPHONE SERVICES</t>
  </si>
  <si>
    <t>0002122</t>
  </si>
  <si>
    <t>FUEL CHARGES</t>
  </si>
  <si>
    <t>0002200</t>
  </si>
  <si>
    <t>OFFICE EXPENSE</t>
  </si>
  <si>
    <t>0002245</t>
  </si>
  <si>
    <t>CONTRACTED SERVICES</t>
  </si>
  <si>
    <t>0002285</t>
  </si>
  <si>
    <t>RENTS &amp; LEASES - EQUIPMENT</t>
  </si>
  <si>
    <t>0002335</t>
  </si>
  <si>
    <t>TRAVEL EXPENSE</t>
  </si>
  <si>
    <t>0002350</t>
  </si>
  <si>
    <t>COUNTY GARAGE SERVICE</t>
  </si>
  <si>
    <t>0002310</t>
  </si>
  <si>
    <t>EDUCATION &amp; TRAINING</t>
  </si>
  <si>
    <t/>
  </si>
  <si>
    <t>0005040</t>
  </si>
  <si>
    <t>TRANS OUT-POBs</t>
  </si>
  <si>
    <t>TOTAL OTHER COST</t>
  </si>
  <si>
    <t>Cell phone for staff assigned to this program</t>
  </si>
  <si>
    <t>Office supplies for staff</t>
  </si>
  <si>
    <t>Drug Test sevices for PRCS client</t>
  </si>
  <si>
    <t>Rent/Lease of copier and fax machines for staff assigned to the program</t>
  </si>
  <si>
    <t>Fleets estimated charges for county vehicle that will be used by staff for PRCS related acitivities</t>
  </si>
  <si>
    <t>POB</t>
  </si>
  <si>
    <t>Training for PRCS staff</t>
  </si>
  <si>
    <t>PROBATION AB109 (PRCS) FY12/13 REQUESTED BUDGET, OTHER COSTS</t>
  </si>
  <si>
    <t>Telephone charges for staff assigned to this program (Post Release Community Supervision/PRCS)</t>
  </si>
  <si>
    <t>Fleets fuel charges for county assigned vehicles that will be used by the PRCS staff on PRCS related activities</t>
  </si>
  <si>
    <t>Travel to training allowance for PRCS staff</t>
  </si>
  <si>
    <t>Sheriff Non-Staff (Other Cost)</t>
  </si>
  <si>
    <t>Conflict Defender</t>
  </si>
  <si>
    <t>Conflict Defender (Other Cost)</t>
  </si>
  <si>
    <t xml:space="preserve">FY2011/12 
Third Quarter 
Projection </t>
  </si>
  <si>
    <t xml:space="preserve">FY2011/12 
Initial Request 
CCP Plan </t>
  </si>
  <si>
    <t xml:space="preserve">FY2011/12 
BOS Adopted Budget </t>
  </si>
  <si>
    <t xml:space="preserve">FY2011/12 
Estimated Actual </t>
  </si>
  <si>
    <t xml:space="preserve">FY2012/13 adopted budget is based on an the FY2011/12 annualized amount or $5.9 million </t>
  </si>
  <si>
    <t xml:space="preserve"> 
REALIGNMENT (AB109) 
STAKEHOLDERS</t>
  </si>
  <si>
    <t>CSAC estimates funding allocation for FY2012/13 is  $8,449,389 for Programs, 
 $155,553 DA/PD Revocation, and $150,000 for Planning for a total of $8,754,942</t>
  </si>
  <si>
    <t>Day Reporting Center 
(2 Locations)</t>
  </si>
  <si>
    <t>August 2, 2012              Public Safety Realignment (AB109) Budget                        Exhibit A</t>
  </si>
  <si>
    <t xml:space="preserve">Contingency </t>
  </si>
  <si>
    <t xml:space="preserve">Revised FY2012/13 Supplemental Funding Request  </t>
  </si>
  <si>
    <t xml:space="preserve">FY2013/14 
12 Month Estimate   </t>
  </si>
  <si>
    <t xml:space="preserve">FY2012/13 
BOS Adopted Budget 
June 25, 2012 </t>
  </si>
  <si>
    <t xml:space="preserve">Total FY2012/13 Funding Request  </t>
  </si>
  <si>
    <t>The estimated funding allocation for FY2013/14 is $8,449,389 for Programs, 
 and $155,553 DA/PD Revocation for a total of $8,604,942 plus one time funding carry over from FY2011/12</t>
  </si>
  <si>
    <t>FY2011/12 estimated reamaining fund balance is $2,469,030 (Consider one time funding)</t>
  </si>
  <si>
    <t>FY2011/12 Start Up Funds of $231,947 includes:
(Sheriff $110,621, Probation $107,996, District Attorney $7,965 and Public Defender $5,365 for total one time funding of $231,947)</t>
  </si>
  <si>
    <t xml:space="preserve">Start Up Funds </t>
  </si>
  <si>
    <t xml:space="preserve">Recommended FY2012/13 Supplemental Funding Request  </t>
  </si>
  <si>
    <t xml:space="preserve">12 month FY2012/13 Additional Funding Request as of 06-26-12  </t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</si>
</sst>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,##0"/>
    <numFmt numFmtId="165" formatCode="_(* #,##0_);_(* \(#,##0\);_(* &quot;-&quot;??_);_(@_)"/>
    <numFmt numFmtId="166" formatCode="&quot;$&quot;#,##0"/>
  </numFmts>
  <fonts count="2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28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3"/>
      <color indexed="8"/>
      <name val="Arial"/>
      <family val="2"/>
    </font>
    <font>
      <sz val="13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41" fontId="3" fillId="0" borderId="0" xfId="0" applyNumberFormat="1" applyFont="1"/>
    <xf numFmtId="0" fontId="3" fillId="0" borderId="0" xfId="0" applyFont="1"/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41" fontId="3" fillId="0" borderId="0" xfId="0" applyNumberFormat="1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49" fontId="10" fillId="0" borderId="3" xfId="0" applyNumberFormat="1" applyFont="1" applyBorder="1"/>
    <xf numFmtId="0" fontId="10" fillId="0" borderId="3" xfId="0" applyFont="1" applyBorder="1" applyAlignment="1">
      <alignment wrapText="1"/>
    </xf>
    <xf numFmtId="49" fontId="10" fillId="0" borderId="4" xfId="0" applyNumberFormat="1" applyFont="1" applyBorder="1"/>
    <xf numFmtId="0" fontId="10" fillId="0" borderId="4" xfId="0" applyFont="1" applyBorder="1" applyAlignment="1">
      <alignment wrapText="1"/>
    </xf>
    <xf numFmtId="49" fontId="11" fillId="0" borderId="0" xfId="0" applyNumberFormat="1" applyFont="1"/>
    <xf numFmtId="0" fontId="11" fillId="0" borderId="0" xfId="0" applyFont="1" applyAlignment="1">
      <alignment wrapText="1"/>
    </xf>
    <xf numFmtId="49" fontId="10" fillId="0" borderId="0" xfId="0" applyNumberFormat="1" applyFont="1"/>
    <xf numFmtId="0" fontId="10" fillId="0" borderId="0" xfId="0" applyFont="1" applyAlignment="1">
      <alignment wrapText="1"/>
    </xf>
    <xf numFmtId="164" fontId="11" fillId="0" borderId="3" xfId="0" applyNumberFormat="1" applyFont="1" applyFill="1" applyBorder="1"/>
    <xf numFmtId="164" fontId="11" fillId="0" borderId="4" xfId="0" applyNumberFormat="1" applyFont="1" applyFill="1" applyBorder="1"/>
    <xf numFmtId="164" fontId="11" fillId="0" borderId="0" xfId="0" applyNumberFormat="1" applyFont="1" applyFill="1"/>
    <xf numFmtId="164" fontId="11" fillId="0" borderId="0" xfId="0" applyNumberFormat="1" applyFont="1" applyFill="1" applyBorder="1"/>
    <xf numFmtId="0" fontId="0" fillId="0" borderId="0" xfId="0" applyFill="1"/>
    <xf numFmtId="164" fontId="12" fillId="0" borderId="0" xfId="0" applyNumberFormat="1" applyFont="1" applyBorder="1" applyAlignment="1">
      <alignment wrapText="1"/>
    </xf>
    <xf numFmtId="164" fontId="12" fillId="0" borderId="4" xfId="0" applyNumberFormat="1" applyFont="1" applyBorder="1" applyAlignment="1">
      <alignment wrapText="1"/>
    </xf>
    <xf numFmtId="164" fontId="12" fillId="0" borderId="3" xfId="0" applyNumberFormat="1" applyFont="1" applyBorder="1" applyAlignment="1">
      <alignment wrapText="1"/>
    </xf>
    <xf numFmtId="164" fontId="12" fillId="0" borderId="0" xfId="0" applyNumberFormat="1" applyFont="1" applyAlignment="1">
      <alignment wrapText="1"/>
    </xf>
    <xf numFmtId="0" fontId="13" fillId="0" borderId="0" xfId="0" applyFont="1"/>
    <xf numFmtId="44" fontId="4" fillId="0" borderId="2" xfId="2" applyFont="1" applyBorder="1" applyAlignment="1">
      <alignment horizontal="left" vertical="center"/>
    </xf>
    <xf numFmtId="0" fontId="0" fillId="0" borderId="0" xfId="0" applyFont="1"/>
    <xf numFmtId="3" fontId="0" fillId="0" borderId="0" xfId="0" applyNumberFormat="1" applyFont="1"/>
    <xf numFmtId="165" fontId="0" fillId="0" borderId="0" xfId="1" applyNumberFormat="1" applyFont="1"/>
    <xf numFmtId="165" fontId="0" fillId="0" borderId="0" xfId="0" applyNumberFormat="1" applyFont="1"/>
    <xf numFmtId="0" fontId="4" fillId="0" borderId="0" xfId="0" applyFont="1" applyAlignment="1">
      <alignment horizontal="right" wrapText="1"/>
    </xf>
    <xf numFmtId="3" fontId="0" fillId="0" borderId="0" xfId="0" applyNumberFormat="1" applyFont="1" applyAlignment="1"/>
    <xf numFmtId="166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 wrapText="1"/>
    </xf>
    <xf numFmtId="166" fontId="5" fillId="0" borderId="0" xfId="0" applyNumberFormat="1" applyFont="1"/>
    <xf numFmtId="166" fontId="5" fillId="0" borderId="5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5" fillId="0" borderId="0" xfId="0" applyNumberFormat="1" applyFont="1" applyFill="1"/>
    <xf numFmtId="166" fontId="14" fillId="0" borderId="1" xfId="0" applyNumberFormat="1" applyFont="1" applyFill="1" applyBorder="1"/>
    <xf numFmtId="166" fontId="14" fillId="0" borderId="1" xfId="0" applyNumberFormat="1" applyFont="1" applyBorder="1"/>
    <xf numFmtId="166" fontId="5" fillId="0" borderId="6" xfId="0" applyNumberFormat="1" applyFont="1" applyBorder="1" applyAlignment="1">
      <alignment vertical="center" wrapText="1"/>
    </xf>
    <xf numFmtId="166" fontId="5" fillId="0" borderId="1" xfId="2" applyNumberFormat="1" applyFont="1" applyBorder="1" applyAlignment="1">
      <alignment vertical="center"/>
    </xf>
    <xf numFmtId="166" fontId="5" fillId="0" borderId="1" xfId="2" applyNumberFormat="1" applyFont="1" applyBorder="1" applyAlignment="1">
      <alignment vertical="center" wrapText="1"/>
    </xf>
    <xf numFmtId="166" fontId="5" fillId="0" borderId="0" xfId="2" applyNumberFormat="1" applyFont="1"/>
    <xf numFmtId="166" fontId="5" fillId="0" borderId="8" xfId="0" applyNumberFormat="1" applyFont="1" applyBorder="1" applyAlignment="1">
      <alignment horizontal="right"/>
    </xf>
    <xf numFmtId="166" fontId="3" fillId="0" borderId="0" xfId="0" applyNumberFormat="1" applyFont="1"/>
    <xf numFmtId="166" fontId="3" fillId="0" borderId="0" xfId="0" applyNumberFormat="1" applyFont="1" applyBorder="1"/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4" fontId="0" fillId="0" borderId="0" xfId="0" applyNumberFormat="1" applyFont="1"/>
    <xf numFmtId="166" fontId="0" fillId="0" borderId="0" xfId="0" applyNumberFormat="1" applyFont="1"/>
    <xf numFmtId="0" fontId="16" fillId="0" borderId="0" xfId="0" applyFont="1" applyAlignment="1">
      <alignment horizontal="justify" vertical="center"/>
    </xf>
    <xf numFmtId="6" fontId="0" fillId="0" borderId="0" xfId="0" applyNumberFormat="1"/>
    <xf numFmtId="6" fontId="0" fillId="0" borderId="0" xfId="0" applyNumberFormat="1" applyAlignment="1">
      <alignment horizontal="right"/>
    </xf>
    <xf numFmtId="6" fontId="16" fillId="0" borderId="0" xfId="0" applyNumberFormat="1" applyFont="1" applyAlignment="1">
      <alignment horizontal="right" vertical="center"/>
    </xf>
    <xf numFmtId="8" fontId="0" fillId="0" borderId="0" xfId="0" applyNumberFormat="1"/>
    <xf numFmtId="41" fontId="3" fillId="0" borderId="0" xfId="0" applyNumberFormat="1" applyFont="1" applyFill="1" applyBorder="1"/>
    <xf numFmtId="166" fontId="14" fillId="0" borderId="1" xfId="0" applyNumberFormat="1" applyFont="1" applyFill="1" applyBorder="1" applyAlignment="1">
      <alignment vertical="center"/>
    </xf>
    <xf numFmtId="41" fontId="19" fillId="0" borderId="0" xfId="0" applyNumberFormat="1" applyFont="1"/>
    <xf numFmtId="166" fontId="19" fillId="0" borderId="0" xfId="0" applyNumberFormat="1" applyFont="1"/>
    <xf numFmtId="166" fontId="19" fillId="0" borderId="0" xfId="0" applyNumberFormat="1" applyFont="1" applyBorder="1"/>
    <xf numFmtId="166" fontId="19" fillId="0" borderId="0" xfId="0" applyNumberFormat="1" applyFont="1" applyBorder="1" applyAlignment="1">
      <alignment horizontal="right"/>
    </xf>
    <xf numFmtId="166" fontId="19" fillId="0" borderId="0" xfId="0" applyNumberFormat="1" applyFont="1" applyBorder="1" applyAlignment="1">
      <alignment horizontal="right" vertical="center"/>
    </xf>
    <xf numFmtId="166" fontId="19" fillId="0" borderId="0" xfId="0" applyNumberFormat="1" applyFont="1" applyAlignment="1">
      <alignment horizontal="right"/>
    </xf>
    <xf numFmtId="166" fontId="19" fillId="0" borderId="0" xfId="0" applyNumberFormat="1" applyFont="1" applyBorder="1" applyAlignment="1">
      <alignment wrapText="1"/>
    </xf>
    <xf numFmtId="166" fontId="20" fillId="0" borderId="0" xfId="0" applyNumberFormat="1" applyFont="1" applyAlignment="1"/>
    <xf numFmtId="0" fontId="20" fillId="0" borderId="0" xfId="0" applyFont="1" applyAlignment="1">
      <alignment wrapText="1"/>
    </xf>
    <xf numFmtId="166" fontId="17" fillId="0" borderId="8" xfId="0" applyNumberFormat="1" applyFont="1" applyBorder="1" applyAlignment="1">
      <alignment horizontal="right"/>
    </xf>
    <xf numFmtId="166" fontId="17" fillId="0" borderId="1" xfId="0" applyNumberFormat="1" applyFont="1" applyBorder="1" applyAlignment="1">
      <alignment vertical="center"/>
    </xf>
    <xf numFmtId="166" fontId="23" fillId="0" borderId="1" xfId="0" applyNumberFormat="1" applyFont="1" applyBorder="1"/>
    <xf numFmtId="166" fontId="17" fillId="0" borderId="1" xfId="0" applyNumberFormat="1" applyFont="1" applyBorder="1" applyAlignment="1">
      <alignment horizontal="right" vertical="center"/>
    </xf>
    <xf numFmtId="166" fontId="17" fillId="0" borderId="1" xfId="2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1" fontId="19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41" fontId="18" fillId="0" borderId="0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2" fontId="0" fillId="0" borderId="0" xfId="0" applyNumberFormat="1" applyAlignment="1">
      <alignment horizontal="righ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3"/>
  <sheetViews>
    <sheetView tabSelected="1" view="pageBreakPreview" zoomScale="60" zoomScaleNormal="100" workbookViewId="0">
      <selection activeCell="V17" sqref="V17"/>
    </sheetView>
  </sheetViews>
  <sheetFormatPr defaultRowHeight="15"/>
  <cols>
    <col min="1" max="1" width="30.5703125" style="36" customWidth="1"/>
    <col min="2" max="2" width="13.140625" style="36" customWidth="1"/>
    <col min="3" max="3" width="12.85546875" style="36" customWidth="1"/>
    <col min="4" max="4" width="13.140625" style="36" customWidth="1"/>
    <col min="5" max="5" width="14.140625" style="36" customWidth="1"/>
    <col min="6" max="6" width="32" style="36" hidden="1" customWidth="1"/>
    <col min="7" max="7" width="26" style="36" hidden="1" customWidth="1"/>
    <col min="8" max="8" width="42.28515625" style="36" hidden="1" customWidth="1"/>
    <col min="9" max="9" width="45.7109375" style="36" hidden="1" customWidth="1"/>
    <col min="10" max="10" width="20.28515625" style="36" hidden="1" customWidth="1"/>
    <col min="11" max="11" width="21.28515625" style="36" hidden="1" customWidth="1"/>
    <col min="12" max="12" width="14.5703125" style="36" customWidth="1"/>
    <col min="13" max="13" width="16" style="36" customWidth="1"/>
    <col min="14" max="14" width="13.42578125" style="36" hidden="1" customWidth="1"/>
    <col min="15" max="15" width="16" style="36" customWidth="1"/>
    <col min="16" max="16" width="19.28515625" style="36" customWidth="1"/>
    <col min="17" max="17" width="14.85546875" style="36" customWidth="1"/>
    <col min="18" max="18" width="13.42578125" style="36" customWidth="1"/>
    <col min="19" max="19" width="16.28515625" style="36" customWidth="1"/>
    <col min="20" max="20" width="13" style="36" customWidth="1"/>
    <col min="21" max="21" width="13.140625" style="36" customWidth="1"/>
    <col min="22" max="22" width="9.140625" style="36"/>
    <col min="23" max="23" width="11.85546875" style="36" customWidth="1"/>
    <col min="24" max="24" width="12.85546875" style="36" customWidth="1"/>
    <col min="25" max="25" width="13.7109375" style="36" customWidth="1"/>
    <col min="26" max="16384" width="9.140625" style="36"/>
  </cols>
  <sheetData>
    <row r="1" spans="1:25" ht="36" customHeight="1">
      <c r="A1" s="89" t="s">
        <v>91</v>
      </c>
      <c r="B1" s="90"/>
      <c r="C1" s="90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25" ht="90">
      <c r="A2" s="3" t="s">
        <v>88</v>
      </c>
      <c r="B2" s="4" t="s">
        <v>84</v>
      </c>
      <c r="C2" s="4" t="s">
        <v>85</v>
      </c>
      <c r="D2" s="4" t="s">
        <v>83</v>
      </c>
      <c r="E2" s="4" t="s">
        <v>86</v>
      </c>
      <c r="F2" s="4"/>
      <c r="G2" s="4"/>
      <c r="H2" s="4" t="s">
        <v>1</v>
      </c>
      <c r="I2" s="4" t="s">
        <v>2</v>
      </c>
      <c r="J2" s="4" t="s">
        <v>3</v>
      </c>
      <c r="K2" s="2"/>
      <c r="L2" s="4" t="s">
        <v>95</v>
      </c>
      <c r="M2" s="4" t="s">
        <v>93</v>
      </c>
      <c r="N2" s="4" t="s">
        <v>102</v>
      </c>
      <c r="O2" s="4" t="s">
        <v>96</v>
      </c>
      <c r="P2" s="4" t="s">
        <v>101</v>
      </c>
      <c r="Q2" s="4" t="s">
        <v>94</v>
      </c>
    </row>
    <row r="3" spans="1:25" ht="37.5" customHeight="1">
      <c r="A3" s="86" t="s">
        <v>4</v>
      </c>
      <c r="B3" s="42">
        <f>1433747-110621</f>
        <v>1323126</v>
      </c>
      <c r="C3" s="42">
        <f>1433747-110621</f>
        <v>1323126</v>
      </c>
      <c r="D3" s="42">
        <v>841136</v>
      </c>
      <c r="E3" s="42">
        <v>846001</v>
      </c>
      <c r="F3" s="42"/>
      <c r="G3" s="42"/>
      <c r="H3" s="42">
        <v>1463747</v>
      </c>
      <c r="I3" s="43" t="s">
        <v>5</v>
      </c>
      <c r="J3" s="42">
        <v>1508272</v>
      </c>
      <c r="K3" s="44"/>
      <c r="L3" s="42">
        <v>1413388</v>
      </c>
      <c r="M3" s="42">
        <v>439915</v>
      </c>
      <c r="N3" s="42">
        <v>586554</v>
      </c>
      <c r="O3" s="42">
        <f>L3+M3</f>
        <v>1853303</v>
      </c>
      <c r="P3" s="82">
        <v>439915</v>
      </c>
      <c r="Q3" s="42">
        <f>N3+L3</f>
        <v>1999942</v>
      </c>
      <c r="S3" s="37"/>
      <c r="T3" s="37"/>
      <c r="U3" s="37"/>
      <c r="V3" s="37"/>
    </row>
    <row r="4" spans="1:25" ht="38.25" customHeight="1">
      <c r="A4" s="6" t="s">
        <v>80</v>
      </c>
      <c r="B4" s="42">
        <v>112881</v>
      </c>
      <c r="C4" s="42">
        <v>112881</v>
      </c>
      <c r="D4" s="42"/>
      <c r="E4" s="42"/>
      <c r="F4" s="42"/>
      <c r="G4" s="42"/>
      <c r="H4" s="42">
        <v>112881</v>
      </c>
      <c r="I4" s="45"/>
      <c r="J4" s="42">
        <v>1690528</v>
      </c>
      <c r="K4" s="44"/>
      <c r="L4" s="42">
        <f>1797047-100000</f>
        <v>1697047</v>
      </c>
      <c r="M4" s="42">
        <v>35000</v>
      </c>
      <c r="N4" s="42">
        <v>35000</v>
      </c>
      <c r="O4" s="42">
        <f t="shared" ref="O4:O20" si="0">L4+M4</f>
        <v>1732047</v>
      </c>
      <c r="P4" s="82">
        <v>35000</v>
      </c>
      <c r="Q4" s="42">
        <f>L4</f>
        <v>1697047</v>
      </c>
      <c r="S4" s="37"/>
      <c r="T4" s="37"/>
      <c r="U4" s="37"/>
      <c r="V4" s="64"/>
    </row>
    <row r="5" spans="1:25" ht="39" customHeight="1">
      <c r="A5" s="6" t="s">
        <v>6</v>
      </c>
      <c r="B5" s="42">
        <v>66667</v>
      </c>
      <c r="C5" s="42">
        <v>66667</v>
      </c>
      <c r="D5" s="42">
        <v>50000</v>
      </c>
      <c r="E5" s="42">
        <v>50000</v>
      </c>
      <c r="F5" s="42"/>
      <c r="G5" s="42"/>
      <c r="H5" s="42">
        <v>66667</v>
      </c>
      <c r="I5" s="46"/>
      <c r="J5" s="42"/>
      <c r="K5" s="44"/>
      <c r="L5" s="42">
        <v>100000</v>
      </c>
      <c r="M5" s="42"/>
      <c r="N5" s="42"/>
      <c r="O5" s="42">
        <f t="shared" si="0"/>
        <v>100000</v>
      </c>
      <c r="P5" s="82"/>
      <c r="Q5" s="42">
        <f>L5</f>
        <v>100000</v>
      </c>
      <c r="S5" s="63"/>
      <c r="T5" s="63"/>
      <c r="U5" s="63"/>
    </row>
    <row r="6" spans="1:25" ht="35.25" customHeight="1">
      <c r="A6" s="86" t="s">
        <v>7</v>
      </c>
      <c r="B6" s="42">
        <f>1106652-107996</f>
        <v>998656</v>
      </c>
      <c r="C6" s="42">
        <f>1106652-107996</f>
        <v>998656</v>
      </c>
      <c r="D6" s="42">
        <v>658000</v>
      </c>
      <c r="E6" s="42">
        <v>424650.08</v>
      </c>
      <c r="F6" s="42"/>
      <c r="G6" s="42"/>
      <c r="H6" s="42">
        <v>1106652</v>
      </c>
      <c r="I6" s="46"/>
      <c r="J6" s="42">
        <v>1409103</v>
      </c>
      <c r="K6" s="44"/>
      <c r="L6" s="42">
        <v>1534709</v>
      </c>
      <c r="M6" s="42">
        <v>330566</v>
      </c>
      <c r="N6" s="42">
        <v>440755</v>
      </c>
      <c r="O6" s="42">
        <f t="shared" si="0"/>
        <v>1865275</v>
      </c>
      <c r="P6" s="82"/>
      <c r="Q6" s="42">
        <f>N6+L6</f>
        <v>1975464</v>
      </c>
      <c r="S6" s="65"/>
      <c r="T6"/>
      <c r="U6"/>
      <c r="V6"/>
      <c r="W6"/>
      <c r="X6" s="66"/>
      <c r="Y6" s="67"/>
    </row>
    <row r="7" spans="1:25" ht="37.5" customHeight="1">
      <c r="A7" s="5" t="s">
        <v>8</v>
      </c>
      <c r="B7" s="42"/>
      <c r="C7" s="42"/>
      <c r="D7" s="42"/>
      <c r="E7" s="42"/>
      <c r="F7" s="42"/>
      <c r="G7" s="42"/>
      <c r="H7" s="42"/>
      <c r="I7" s="46"/>
      <c r="J7" s="42">
        <v>243235</v>
      </c>
      <c r="K7" s="44"/>
      <c r="L7" s="42">
        <v>182469</v>
      </c>
      <c r="M7" s="42"/>
      <c r="N7" s="42"/>
      <c r="O7" s="42">
        <f t="shared" si="0"/>
        <v>182469</v>
      </c>
      <c r="P7" s="82"/>
      <c r="Q7" s="42">
        <f t="shared" ref="Q7:Q12" si="1">L7</f>
        <v>182469</v>
      </c>
      <c r="S7" s="65"/>
      <c r="T7"/>
      <c r="U7"/>
      <c r="V7"/>
      <c r="W7"/>
      <c r="X7" s="66"/>
      <c r="Y7" s="67"/>
    </row>
    <row r="8" spans="1:25" ht="40.5" customHeight="1">
      <c r="A8" s="5" t="s">
        <v>9</v>
      </c>
      <c r="B8" s="42">
        <f>222019-7965</f>
        <v>214054</v>
      </c>
      <c r="C8" s="42">
        <f>222019-7965</f>
        <v>214054</v>
      </c>
      <c r="D8" s="42">
        <v>49815</v>
      </c>
      <c r="E8" s="47">
        <f>47965.2+16756.77</f>
        <v>64721.97</v>
      </c>
      <c r="F8" s="42"/>
      <c r="G8" s="42"/>
      <c r="H8" s="42">
        <v>41732</v>
      </c>
      <c r="I8" s="46"/>
      <c r="J8" s="42">
        <v>241850</v>
      </c>
      <c r="K8" s="44"/>
      <c r="L8" s="42">
        <f>250922+30074</f>
        <v>280996</v>
      </c>
      <c r="M8" s="42"/>
      <c r="N8" s="42"/>
      <c r="O8" s="42">
        <f t="shared" si="0"/>
        <v>280996</v>
      </c>
      <c r="P8" s="82"/>
      <c r="Q8" s="42">
        <f t="shared" si="1"/>
        <v>280996</v>
      </c>
      <c r="S8" s="65"/>
      <c r="T8"/>
      <c r="U8"/>
      <c r="V8"/>
      <c r="W8"/>
      <c r="X8" s="66"/>
      <c r="Y8" s="68"/>
    </row>
    <row r="9" spans="1:25" ht="35.25" customHeight="1">
      <c r="A9" s="5" t="s">
        <v>10</v>
      </c>
      <c r="B9" s="42"/>
      <c r="C9" s="42"/>
      <c r="D9" s="42"/>
      <c r="E9" s="42"/>
      <c r="F9" s="42"/>
      <c r="G9" s="42"/>
      <c r="H9" s="42"/>
      <c r="I9" s="46"/>
      <c r="J9" s="42">
        <v>11649</v>
      </c>
      <c r="K9" s="44"/>
      <c r="L9" s="42">
        <v>3875</v>
      </c>
      <c r="M9" s="42"/>
      <c r="N9" s="42"/>
      <c r="O9" s="42">
        <f t="shared" si="0"/>
        <v>3875</v>
      </c>
      <c r="P9" s="82"/>
      <c r="Q9" s="42">
        <f t="shared" si="1"/>
        <v>3875</v>
      </c>
      <c r="R9" s="37">
        <f>Q9+Q8</f>
        <v>284871</v>
      </c>
      <c r="S9" s="65"/>
      <c r="T9"/>
      <c r="U9"/>
      <c r="V9"/>
      <c r="W9"/>
      <c r="X9" s="66"/>
      <c r="Y9" s="68"/>
    </row>
    <row r="10" spans="1:25" ht="36" customHeight="1">
      <c r="A10" s="5" t="s">
        <v>11</v>
      </c>
      <c r="B10" s="42">
        <f>133458-5365</f>
        <v>128093</v>
      </c>
      <c r="C10" s="42">
        <f>133458-5365</f>
        <v>128093</v>
      </c>
      <c r="D10" s="42">
        <v>64114</v>
      </c>
      <c r="E10" s="42">
        <v>66032</v>
      </c>
      <c r="F10" s="48"/>
      <c r="G10" s="48"/>
      <c r="H10" s="48">
        <v>133458</v>
      </c>
      <c r="I10" s="49"/>
      <c r="J10" s="48">
        <v>194740</v>
      </c>
      <c r="K10" s="50"/>
      <c r="L10" s="48">
        <v>230897</v>
      </c>
      <c r="M10" s="48"/>
      <c r="N10" s="42"/>
      <c r="O10" s="42">
        <f t="shared" si="0"/>
        <v>230897</v>
      </c>
      <c r="P10" s="82"/>
      <c r="Q10" s="48">
        <f t="shared" si="1"/>
        <v>230897</v>
      </c>
      <c r="S10" s="65"/>
      <c r="T10"/>
      <c r="U10"/>
      <c r="V10"/>
      <c r="W10" s="69"/>
      <c r="X10" s="66"/>
      <c r="Y10" s="68"/>
    </row>
    <row r="11" spans="1:25" ht="28.5" customHeight="1">
      <c r="A11" s="5" t="s">
        <v>12</v>
      </c>
      <c r="B11" s="42"/>
      <c r="C11" s="42"/>
      <c r="D11" s="42"/>
      <c r="E11" s="42"/>
      <c r="F11" s="48"/>
      <c r="G11" s="48"/>
      <c r="H11" s="48"/>
      <c r="I11" s="49"/>
      <c r="J11" s="48"/>
      <c r="K11" s="50"/>
      <c r="L11" s="48">
        <v>13619</v>
      </c>
      <c r="M11" s="48"/>
      <c r="N11" s="42"/>
      <c r="O11" s="42">
        <f t="shared" si="0"/>
        <v>13619</v>
      </c>
      <c r="P11" s="82"/>
      <c r="Q11" s="48">
        <f t="shared" si="1"/>
        <v>13619</v>
      </c>
      <c r="R11" s="37"/>
      <c r="S11" s="65"/>
      <c r="T11"/>
      <c r="U11"/>
      <c r="V11"/>
      <c r="W11"/>
      <c r="X11" s="66"/>
      <c r="Y11"/>
    </row>
    <row r="12" spans="1:25" ht="38.25" customHeight="1">
      <c r="A12" s="5" t="s">
        <v>81</v>
      </c>
      <c r="B12" s="42"/>
      <c r="C12" s="42"/>
      <c r="D12" s="42"/>
      <c r="E12" s="42"/>
      <c r="F12" s="48"/>
      <c r="G12" s="48"/>
      <c r="H12" s="48"/>
      <c r="I12" s="49"/>
      <c r="J12" s="48"/>
      <c r="K12" s="50"/>
      <c r="L12" s="48">
        <v>38625</v>
      </c>
      <c r="M12" s="48"/>
      <c r="N12" s="42"/>
      <c r="O12" s="42">
        <f t="shared" si="0"/>
        <v>38625</v>
      </c>
      <c r="P12" s="82"/>
      <c r="Q12" s="48">
        <f t="shared" si="1"/>
        <v>38625</v>
      </c>
      <c r="R12" s="37"/>
      <c r="T12"/>
      <c r="Y12" s="64"/>
    </row>
    <row r="13" spans="1:25" ht="30.75" customHeight="1">
      <c r="A13" s="5" t="s">
        <v>82</v>
      </c>
      <c r="B13" s="42"/>
      <c r="C13" s="42"/>
      <c r="D13" s="42"/>
      <c r="E13" s="42"/>
      <c r="F13" s="48"/>
      <c r="G13" s="48"/>
      <c r="H13" s="48"/>
      <c r="I13" s="49"/>
      <c r="J13" s="48"/>
      <c r="K13" s="50"/>
      <c r="L13" s="71">
        <v>1730</v>
      </c>
      <c r="M13" s="51"/>
      <c r="N13" s="52"/>
      <c r="O13" s="42">
        <f t="shared" si="0"/>
        <v>1730</v>
      </c>
      <c r="P13" s="83"/>
      <c r="Q13" s="71">
        <v>1730</v>
      </c>
      <c r="R13" s="37">
        <f>Q10+Q11+Q12+Q13</f>
        <v>284871</v>
      </c>
      <c r="S13" s="37"/>
      <c r="Y13" s="64"/>
    </row>
    <row r="14" spans="1:25" ht="39.75" customHeight="1">
      <c r="A14" s="6" t="s">
        <v>90</v>
      </c>
      <c r="B14" s="47">
        <v>301500</v>
      </c>
      <c r="C14" s="47"/>
      <c r="D14" s="47"/>
      <c r="E14" s="47"/>
      <c r="F14" s="47"/>
      <c r="G14" s="47"/>
      <c r="H14" s="42">
        <v>301500</v>
      </c>
      <c r="I14" s="53"/>
      <c r="J14" s="47"/>
      <c r="K14" s="44"/>
      <c r="L14" s="47"/>
      <c r="M14" s="47">
        <f>1400000+162500+44155-4153</f>
        <v>1602502</v>
      </c>
      <c r="N14" s="47">
        <v>1800000</v>
      </c>
      <c r="O14" s="42">
        <f t="shared" si="0"/>
        <v>1602502</v>
      </c>
      <c r="P14" s="84">
        <v>75000</v>
      </c>
      <c r="Q14" s="47">
        <v>1800000</v>
      </c>
    </row>
    <row r="15" spans="1:25" ht="51.75" customHeight="1">
      <c r="A15" s="7" t="s">
        <v>15</v>
      </c>
      <c r="B15" s="47">
        <v>399481</v>
      </c>
      <c r="C15" s="47">
        <v>82323</v>
      </c>
      <c r="D15" s="47">
        <v>68252</v>
      </c>
      <c r="E15" s="47">
        <v>23195.91</v>
      </c>
      <c r="F15" s="47"/>
      <c r="G15" s="47"/>
      <c r="H15" s="42">
        <v>344814</v>
      </c>
      <c r="I15" s="53"/>
      <c r="J15" s="47">
        <v>82323</v>
      </c>
      <c r="K15" s="44"/>
      <c r="L15" s="47">
        <v>156629</v>
      </c>
      <c r="M15" s="47">
        <v>150000</v>
      </c>
      <c r="N15" s="47">
        <v>300000</v>
      </c>
      <c r="O15" s="42">
        <f t="shared" si="0"/>
        <v>306629</v>
      </c>
      <c r="P15" s="84">
        <v>150000</v>
      </c>
      <c r="Q15" s="47">
        <f>M15+L15</f>
        <v>306629</v>
      </c>
    </row>
    <row r="16" spans="1:25" ht="39" customHeight="1">
      <c r="A16" s="7" t="s">
        <v>16</v>
      </c>
      <c r="B16" s="47">
        <v>138000</v>
      </c>
      <c r="C16" s="47">
        <v>192667</v>
      </c>
      <c r="D16" s="47">
        <v>119952</v>
      </c>
      <c r="E16" s="47">
        <v>136941</v>
      </c>
      <c r="F16" s="47"/>
      <c r="G16" s="47"/>
      <c r="H16" s="42">
        <v>192667</v>
      </c>
      <c r="I16" s="53"/>
      <c r="J16" s="47">
        <v>192667</v>
      </c>
      <c r="K16" s="44"/>
      <c r="L16" s="47">
        <v>242975</v>
      </c>
      <c r="M16" s="47">
        <v>150000</v>
      </c>
      <c r="N16" s="47"/>
      <c r="O16" s="42">
        <f t="shared" si="0"/>
        <v>392975</v>
      </c>
      <c r="P16" s="84">
        <v>150000</v>
      </c>
      <c r="Q16" s="47">
        <f>L16</f>
        <v>242975</v>
      </c>
    </row>
    <row r="17" spans="1:21" ht="35.25" customHeight="1">
      <c r="A17" s="6" t="s">
        <v>17</v>
      </c>
      <c r="B17" s="47">
        <v>66169</v>
      </c>
      <c r="C17" s="47"/>
      <c r="D17" s="47"/>
      <c r="E17" s="47"/>
      <c r="F17" s="47"/>
      <c r="G17" s="47"/>
      <c r="H17" s="42">
        <v>66169</v>
      </c>
      <c r="I17" s="53"/>
      <c r="J17" s="47"/>
      <c r="K17" s="44"/>
      <c r="L17" s="47"/>
      <c r="M17" s="47"/>
      <c r="N17" s="47"/>
      <c r="O17" s="42">
        <f t="shared" si="0"/>
        <v>0</v>
      </c>
      <c r="P17" s="84"/>
      <c r="Q17" s="47"/>
      <c r="S17" s="64"/>
    </row>
    <row r="18" spans="1:21" ht="39" customHeight="1">
      <c r="A18" s="35" t="s">
        <v>13</v>
      </c>
      <c r="B18" s="54">
        <v>150000</v>
      </c>
      <c r="C18" s="54">
        <v>150000</v>
      </c>
      <c r="D18" s="54">
        <v>110000</v>
      </c>
      <c r="E18" s="54">
        <v>90102.14</v>
      </c>
      <c r="F18" s="54"/>
      <c r="G18" s="54"/>
      <c r="H18" s="54">
        <v>150000</v>
      </c>
      <c r="I18" s="55" t="s">
        <v>14</v>
      </c>
      <c r="J18" s="54"/>
      <c r="K18" s="56"/>
      <c r="L18" s="54"/>
      <c r="M18" s="54">
        <v>150000</v>
      </c>
      <c r="N18" s="54"/>
      <c r="O18" s="42">
        <f t="shared" si="0"/>
        <v>150000</v>
      </c>
      <c r="P18" s="85">
        <v>30000</v>
      </c>
      <c r="Q18" s="54"/>
    </row>
    <row r="19" spans="1:21" ht="32.25" customHeight="1">
      <c r="A19" s="7" t="s">
        <v>100</v>
      </c>
      <c r="B19" s="47">
        <v>231947</v>
      </c>
      <c r="C19" s="47">
        <v>231947</v>
      </c>
      <c r="D19" s="47">
        <v>150886</v>
      </c>
      <c r="E19" s="47">
        <v>192150.06</v>
      </c>
      <c r="F19" s="47"/>
      <c r="G19" s="47"/>
      <c r="H19" s="42">
        <v>382537</v>
      </c>
      <c r="I19" s="53"/>
      <c r="J19" s="47">
        <v>125633</v>
      </c>
      <c r="K19" s="44"/>
      <c r="L19" s="47"/>
      <c r="M19" s="47"/>
      <c r="N19" s="47"/>
      <c r="O19" s="42">
        <f t="shared" si="0"/>
        <v>0</v>
      </c>
      <c r="P19" s="84"/>
      <c r="Q19" s="47"/>
    </row>
    <row r="20" spans="1:21" ht="35.25" customHeight="1">
      <c r="A20" s="7" t="s">
        <v>92</v>
      </c>
      <c r="B20" s="47">
        <f>36728+195522</f>
        <v>232250</v>
      </c>
      <c r="C20" s="47">
        <v>862410</v>
      </c>
      <c r="D20" s="47"/>
      <c r="E20" s="47"/>
      <c r="F20" s="47"/>
      <c r="G20" s="47"/>
      <c r="H20" s="42">
        <v>382537</v>
      </c>
      <c r="I20" s="53"/>
      <c r="J20" s="47">
        <v>125633</v>
      </c>
      <c r="K20" s="44"/>
      <c r="L20" s="47"/>
      <c r="M20" s="47"/>
      <c r="N20" s="47"/>
      <c r="O20" s="42">
        <f t="shared" si="0"/>
        <v>0</v>
      </c>
      <c r="P20" s="84"/>
      <c r="Q20" s="47"/>
      <c r="S20" s="64"/>
    </row>
    <row r="21" spans="1:21" ht="39" customHeight="1" thickBot="1">
      <c r="A21" s="40" t="s">
        <v>18</v>
      </c>
      <c r="B21" s="57">
        <f t="shared" ref="B21:M21" si="2">SUM(B3:B20)</f>
        <v>4362824</v>
      </c>
      <c r="C21" s="57">
        <f t="shared" si="2"/>
        <v>4362824</v>
      </c>
      <c r="D21" s="57">
        <f t="shared" si="2"/>
        <v>2112155</v>
      </c>
      <c r="E21" s="57">
        <f t="shared" si="2"/>
        <v>1893794.16</v>
      </c>
      <c r="F21" s="57">
        <f t="shared" si="2"/>
        <v>0</v>
      </c>
      <c r="G21" s="57">
        <f t="shared" si="2"/>
        <v>0</v>
      </c>
      <c r="H21" s="57">
        <f t="shared" si="2"/>
        <v>4745361</v>
      </c>
      <c r="I21" s="57">
        <f t="shared" si="2"/>
        <v>0</v>
      </c>
      <c r="J21" s="57">
        <f t="shared" si="2"/>
        <v>5825633</v>
      </c>
      <c r="K21" s="57">
        <f t="shared" si="2"/>
        <v>0</v>
      </c>
      <c r="L21" s="57">
        <f t="shared" si="2"/>
        <v>5896959</v>
      </c>
      <c r="M21" s="57">
        <f t="shared" si="2"/>
        <v>2857983</v>
      </c>
      <c r="N21" s="57">
        <f>SUM(N3:N20)</f>
        <v>3162309</v>
      </c>
      <c r="O21" s="57">
        <f>SUM(O3:O20)</f>
        <v>8754942</v>
      </c>
      <c r="P21" s="81">
        <f>SUM(P3:P20)</f>
        <v>879915</v>
      </c>
      <c r="Q21" s="57">
        <f>SUM(Q3:Q20)</f>
        <v>8874268</v>
      </c>
      <c r="S21" s="37">
        <f>L21+M21</f>
        <v>8754942</v>
      </c>
      <c r="T21" s="64"/>
      <c r="U21" s="37"/>
    </row>
    <row r="22" spans="1:21" ht="18.75" hidden="1" customHeight="1" thickTop="1">
      <c r="A22" s="1"/>
      <c r="B22" s="58"/>
      <c r="C22" s="59"/>
      <c r="D22" s="59"/>
      <c r="E22" s="60">
        <f>C21-E21</f>
        <v>2469029.84</v>
      </c>
      <c r="F22" s="60"/>
      <c r="G22" s="60"/>
      <c r="H22" s="61"/>
      <c r="I22" s="61"/>
      <c r="J22" s="60"/>
      <c r="K22" s="62"/>
      <c r="L22" s="60"/>
      <c r="M22" s="60">
        <f>L21+M21</f>
        <v>8754942</v>
      </c>
      <c r="N22" s="60"/>
      <c r="O22" s="60"/>
      <c r="P22" s="60"/>
      <c r="Q22" s="60">
        <f>R22-Q21</f>
        <v>-8874268</v>
      </c>
      <c r="R22" s="37"/>
      <c r="S22" s="38"/>
      <c r="T22" s="39"/>
    </row>
    <row r="23" spans="1:21" ht="6" customHeight="1" thickTop="1">
      <c r="A23" s="1"/>
      <c r="B23" s="58"/>
      <c r="C23" s="59"/>
      <c r="D23" s="59"/>
      <c r="E23" s="60"/>
      <c r="F23" s="60"/>
      <c r="G23" s="60"/>
      <c r="H23" s="61"/>
      <c r="I23" s="61"/>
      <c r="J23" s="60"/>
      <c r="K23" s="62"/>
      <c r="L23" s="60"/>
      <c r="M23" s="60"/>
      <c r="N23" s="60"/>
      <c r="O23" s="60"/>
      <c r="P23" s="60"/>
      <c r="Q23" s="60"/>
      <c r="R23" s="37"/>
      <c r="S23" s="38"/>
      <c r="T23" s="39"/>
    </row>
    <row r="24" spans="1:21" ht="43.5" customHeight="1">
      <c r="A24" s="87" t="s">
        <v>99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37"/>
      <c r="S24" s="38"/>
      <c r="T24" s="39"/>
      <c r="U24" s="39"/>
    </row>
    <row r="25" spans="1:21" ht="39" customHeight="1">
      <c r="A25" s="72" t="s">
        <v>98</v>
      </c>
      <c r="B25" s="73"/>
      <c r="C25" s="74"/>
      <c r="D25" s="74"/>
      <c r="E25" s="75"/>
      <c r="F25" s="75"/>
      <c r="G25" s="75"/>
      <c r="H25" s="76"/>
      <c r="I25" s="76"/>
      <c r="J25" s="75"/>
      <c r="K25" s="77"/>
      <c r="L25" s="78"/>
      <c r="M25" s="79"/>
      <c r="N25" s="75"/>
      <c r="O25" s="75"/>
      <c r="P25" s="75"/>
      <c r="Q25" s="75"/>
      <c r="R25" s="37"/>
      <c r="S25" s="38"/>
      <c r="T25" s="39"/>
      <c r="U25" s="39"/>
    </row>
    <row r="26" spans="1:21" ht="38.25" customHeight="1">
      <c r="A26" s="87" t="s">
        <v>87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0"/>
      <c r="P26" s="80"/>
      <c r="Q26" s="80"/>
      <c r="R26" s="38"/>
      <c r="S26" s="38"/>
      <c r="T26" s="38"/>
      <c r="U26" s="41"/>
    </row>
    <row r="27" spans="1:21" ht="48.75" customHeight="1">
      <c r="A27" s="87" t="s">
        <v>89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S27" s="39"/>
    </row>
    <row r="28" spans="1:21" ht="46.5" customHeight="1">
      <c r="A28" s="87" t="s">
        <v>97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</row>
    <row r="29" spans="1:21">
      <c r="A29" s="1"/>
      <c r="B29" s="1"/>
      <c r="C29" s="8"/>
      <c r="D29" s="8"/>
      <c r="E29" s="8"/>
      <c r="F29" s="8"/>
      <c r="G29" s="8"/>
      <c r="H29" s="1"/>
      <c r="I29" s="1"/>
      <c r="J29" s="8"/>
      <c r="K29" s="2"/>
      <c r="L29" s="8"/>
      <c r="M29" s="8"/>
      <c r="N29" s="8"/>
      <c r="O29" s="8"/>
      <c r="P29" s="8"/>
      <c r="Q29" s="8"/>
      <c r="S29" s="64"/>
    </row>
    <row r="30" spans="1:21">
      <c r="A30" s="1"/>
      <c r="B30" s="1"/>
      <c r="C30" s="8"/>
      <c r="D30" s="8"/>
      <c r="E30" s="8"/>
      <c r="F30" s="8"/>
      <c r="G30" s="8"/>
      <c r="H30" s="1"/>
      <c r="I30" s="1"/>
      <c r="J30" s="8"/>
      <c r="K30" s="2"/>
      <c r="L30" s="8"/>
      <c r="M30" s="8"/>
      <c r="N30" s="8"/>
      <c r="O30" s="8"/>
      <c r="P30" s="8"/>
      <c r="Q30" s="8"/>
    </row>
    <row r="31" spans="1:21">
      <c r="A31" s="1"/>
      <c r="B31" s="1"/>
      <c r="C31" s="8"/>
      <c r="D31" s="8"/>
      <c r="E31" s="8"/>
      <c r="F31" s="8"/>
      <c r="G31" s="8"/>
      <c r="H31" s="1"/>
      <c r="I31" s="1"/>
      <c r="J31" s="8"/>
      <c r="K31" s="2"/>
      <c r="L31" s="8"/>
      <c r="M31" s="8"/>
      <c r="N31" s="8"/>
      <c r="O31" s="8"/>
      <c r="P31" s="8"/>
      <c r="Q31" s="8"/>
    </row>
    <row r="32" spans="1:21">
      <c r="A32" s="1"/>
      <c r="B32" s="1"/>
      <c r="C32" s="8"/>
      <c r="D32" s="70"/>
      <c r="E32" s="70"/>
      <c r="F32" s="8"/>
      <c r="G32" s="8"/>
      <c r="H32" s="1"/>
      <c r="I32" s="1"/>
      <c r="J32" s="8"/>
      <c r="K32" s="2"/>
      <c r="L32" s="8"/>
      <c r="M32" s="8"/>
      <c r="N32" s="8"/>
      <c r="O32" s="8"/>
      <c r="P32" s="8"/>
      <c r="Q32" s="8"/>
    </row>
    <row r="33" spans="1:17">
      <c r="A33" s="1"/>
      <c r="B33" s="1"/>
      <c r="C33" s="8"/>
      <c r="D33" s="8"/>
      <c r="E33" s="8"/>
      <c r="F33" s="8"/>
      <c r="G33" s="8"/>
      <c r="H33" s="1"/>
      <c r="I33" s="1"/>
      <c r="J33" s="8"/>
      <c r="K33" s="2"/>
      <c r="L33" s="8"/>
      <c r="M33" s="8"/>
      <c r="N33" s="8"/>
      <c r="O33" s="8"/>
      <c r="P33" s="8"/>
      <c r="Q33" s="8"/>
    </row>
  </sheetData>
  <mergeCells count="5">
    <mergeCell ref="A26:N26"/>
    <mergeCell ref="A27:Q27"/>
    <mergeCell ref="A28:Q28"/>
    <mergeCell ref="A1:Q1"/>
    <mergeCell ref="A24:Q24"/>
  </mergeCells>
  <phoneticPr fontId="0" type="noConversion"/>
  <pageMargins left="0.25" right="0.2" top="0.5" bottom="0.25" header="0.3" footer="0.3"/>
  <pageSetup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zoomScaleNormal="100" workbookViewId="0">
      <selection activeCell="C32" sqref="C32"/>
    </sheetView>
  </sheetViews>
  <sheetFormatPr defaultRowHeight="15"/>
  <cols>
    <col min="1" max="1" width="12.140625" customWidth="1"/>
    <col min="2" max="2" width="53.5703125" customWidth="1"/>
    <col min="3" max="3" width="37.28515625" customWidth="1"/>
  </cols>
  <sheetData>
    <row r="1" spans="1:3">
      <c r="A1" s="9"/>
      <c r="B1" s="92" t="s">
        <v>0</v>
      </c>
      <c r="C1" s="92"/>
    </row>
    <row r="2" spans="1:3" ht="36">
      <c r="A2" s="93" t="s">
        <v>19</v>
      </c>
      <c r="B2" s="94"/>
      <c r="C2" s="94"/>
    </row>
    <row r="3" spans="1:3" ht="18.75">
      <c r="A3" s="9"/>
      <c r="B3" s="10" t="s">
        <v>20</v>
      </c>
      <c r="C3" s="10" t="s">
        <v>21</v>
      </c>
    </row>
    <row r="4" spans="1:3">
      <c r="A4" s="9"/>
      <c r="C4" s="11"/>
    </row>
    <row r="5" spans="1:3">
      <c r="A5" s="12" t="s">
        <v>22</v>
      </c>
    </row>
    <row r="6" spans="1:3">
      <c r="A6" s="9"/>
    </row>
    <row r="7" spans="1:3" ht="30">
      <c r="A7" s="9">
        <v>8</v>
      </c>
      <c r="B7" t="s">
        <v>23</v>
      </c>
      <c r="C7" s="13" t="s">
        <v>24</v>
      </c>
    </row>
    <row r="8" spans="1:3" ht="30">
      <c r="A8" s="9">
        <v>3</v>
      </c>
      <c r="B8" t="s">
        <v>25</v>
      </c>
      <c r="C8" s="13" t="s">
        <v>26</v>
      </c>
    </row>
    <row r="9" spans="1:3">
      <c r="A9" s="9">
        <v>1</v>
      </c>
      <c r="B9" t="s">
        <v>27</v>
      </c>
    </row>
    <row r="10" spans="1:3">
      <c r="A10" s="14">
        <v>3</v>
      </c>
      <c r="B10" t="s">
        <v>28</v>
      </c>
    </row>
    <row r="11" spans="1:3">
      <c r="A11" s="9">
        <f>SUM(A7:A10)</f>
        <v>15</v>
      </c>
    </row>
    <row r="12" spans="1:3">
      <c r="A12" s="9"/>
    </row>
    <row r="13" spans="1:3">
      <c r="A13" s="15" t="s">
        <v>29</v>
      </c>
    </row>
    <row r="14" spans="1:3">
      <c r="A14" s="9"/>
    </row>
    <row r="15" spans="1:3">
      <c r="A15" s="9">
        <v>0.5</v>
      </c>
      <c r="B15" t="s">
        <v>30</v>
      </c>
    </row>
    <row r="16" spans="1:3" ht="30">
      <c r="A16" s="9">
        <v>1</v>
      </c>
      <c r="B16" t="s">
        <v>31</v>
      </c>
      <c r="C16" s="13" t="s">
        <v>26</v>
      </c>
    </row>
    <row r="17" spans="1:3">
      <c r="A17" s="9">
        <v>3</v>
      </c>
      <c r="B17" t="s">
        <v>32</v>
      </c>
    </row>
    <row r="18" spans="1:3" ht="30">
      <c r="A18" s="9">
        <v>8</v>
      </c>
      <c r="B18" t="s">
        <v>33</v>
      </c>
      <c r="C18" s="13" t="s">
        <v>34</v>
      </c>
    </row>
    <row r="19" spans="1:3" ht="30">
      <c r="A19" s="14">
        <v>2</v>
      </c>
      <c r="B19" t="s">
        <v>35</v>
      </c>
      <c r="C19" s="13" t="s">
        <v>36</v>
      </c>
    </row>
    <row r="20" spans="1:3">
      <c r="A20" s="9">
        <f>SUM(A15:A19)</f>
        <v>14.5</v>
      </c>
    </row>
    <row r="21" spans="1:3">
      <c r="A21" s="9"/>
    </row>
    <row r="22" spans="1:3">
      <c r="A22" s="12" t="s">
        <v>37</v>
      </c>
    </row>
    <row r="23" spans="1:3">
      <c r="A23" s="12"/>
    </row>
    <row r="24" spans="1:3">
      <c r="A24" s="9">
        <v>1</v>
      </c>
      <c r="B24" t="s">
        <v>38</v>
      </c>
    </row>
    <row r="25" spans="1:3">
      <c r="A25" s="9">
        <v>1</v>
      </c>
      <c r="B25" t="s">
        <v>39</v>
      </c>
    </row>
    <row r="26" spans="1:3">
      <c r="A26" s="14">
        <v>1</v>
      </c>
      <c r="B26" t="s">
        <v>40</v>
      </c>
    </row>
    <row r="27" spans="1:3">
      <c r="A27" s="9">
        <f>SUM(A24:A26)</f>
        <v>3</v>
      </c>
    </row>
    <row r="28" spans="1:3">
      <c r="A28" s="9"/>
    </row>
    <row r="29" spans="1:3">
      <c r="A29" s="12" t="s">
        <v>41</v>
      </c>
    </row>
    <row r="30" spans="1:3">
      <c r="A30" s="12"/>
    </row>
    <row r="31" spans="1:3">
      <c r="A31" s="9">
        <v>1</v>
      </c>
      <c r="B31" t="s">
        <v>42</v>
      </c>
    </row>
    <row r="32" spans="1:3">
      <c r="A32" s="9">
        <v>0.5</v>
      </c>
      <c r="B32" t="s">
        <v>40</v>
      </c>
    </row>
    <row r="33" spans="1:2">
      <c r="A33" s="14">
        <v>0.5</v>
      </c>
      <c r="B33" t="s">
        <v>43</v>
      </c>
    </row>
    <row r="34" spans="1:2">
      <c r="A34" s="9">
        <f>SUM(A31:A33)</f>
        <v>2</v>
      </c>
    </row>
    <row r="35" spans="1:2">
      <c r="A35" s="9"/>
    </row>
    <row r="36" spans="1:2">
      <c r="A36" s="15" t="s">
        <v>44</v>
      </c>
      <c r="B36" s="16"/>
    </row>
    <row r="37" spans="1:2">
      <c r="A37" s="15"/>
      <c r="B37" s="16"/>
    </row>
    <row r="38" spans="1:2">
      <c r="A38" s="9">
        <v>1</v>
      </c>
      <c r="B38" t="s">
        <v>45</v>
      </c>
    </row>
    <row r="39" spans="1:2">
      <c r="A39" s="14">
        <v>1</v>
      </c>
      <c r="B39" t="s">
        <v>46</v>
      </c>
    </row>
    <row r="40" spans="1:2">
      <c r="A40" s="9">
        <f>SUM(A38:A39)</f>
        <v>2</v>
      </c>
    </row>
  </sheetData>
  <mergeCells count="2">
    <mergeCell ref="B1:C1"/>
    <mergeCell ref="A2:C2"/>
  </mergeCells>
  <phoneticPr fontId="0" type="noConversion"/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3"/>
  <sheetViews>
    <sheetView view="pageBreakPreview" zoomScale="60" zoomScaleNormal="150" workbookViewId="0">
      <selection activeCell="D9" sqref="D9"/>
    </sheetView>
  </sheetViews>
  <sheetFormatPr defaultRowHeight="15"/>
  <cols>
    <col min="2" max="2" width="43" customWidth="1"/>
    <col min="3" max="3" width="9.140625" style="29"/>
    <col min="4" max="4" width="39.85546875" style="34" customWidth="1"/>
  </cols>
  <sheetData>
    <row r="1" spans="1:4">
      <c r="A1" t="s">
        <v>76</v>
      </c>
    </row>
    <row r="2" spans="1:4" ht="23.25">
      <c r="A2" s="17" t="s">
        <v>47</v>
      </c>
      <c r="B2" s="18" t="s">
        <v>48</v>
      </c>
      <c r="C2" s="25">
        <v>2178</v>
      </c>
      <c r="D2" s="30" t="s">
        <v>77</v>
      </c>
    </row>
    <row r="3" spans="1:4">
      <c r="A3" s="19" t="s">
        <v>49</v>
      </c>
      <c r="B3" s="20" t="s">
        <v>50</v>
      </c>
      <c r="C3" s="26">
        <f>853+1593</f>
        <v>2446</v>
      </c>
      <c r="D3" s="31" t="s">
        <v>69</v>
      </c>
    </row>
    <row r="4" spans="1:4" ht="34.5">
      <c r="A4" s="17" t="s">
        <v>51</v>
      </c>
      <c r="B4" s="18" t="s">
        <v>52</v>
      </c>
      <c r="C4" s="25">
        <v>1620</v>
      </c>
      <c r="D4" s="30" t="s">
        <v>78</v>
      </c>
    </row>
    <row r="5" spans="1:4">
      <c r="A5" s="19" t="s">
        <v>53</v>
      </c>
      <c r="B5" s="20" t="s">
        <v>54</v>
      </c>
      <c r="C5" s="25">
        <f>950+10400+2700+(4*1000)</f>
        <v>18050</v>
      </c>
      <c r="D5" s="32" t="s">
        <v>70</v>
      </c>
    </row>
    <row r="6" spans="1:4">
      <c r="A6" s="19" t="s">
        <v>55</v>
      </c>
      <c r="B6" s="20" t="s">
        <v>56</v>
      </c>
      <c r="C6" s="26">
        <f>128250</f>
        <v>128250</v>
      </c>
      <c r="D6" s="31" t="s">
        <v>71</v>
      </c>
    </row>
    <row r="7" spans="1:4" ht="23.25">
      <c r="A7" s="19" t="s">
        <v>57</v>
      </c>
      <c r="B7" s="20" t="s">
        <v>58</v>
      </c>
      <c r="C7" s="26">
        <f>693+4410+6282</f>
        <v>11385</v>
      </c>
      <c r="D7" s="31" t="s">
        <v>72</v>
      </c>
    </row>
    <row r="8" spans="1:4">
      <c r="A8" s="19" t="s">
        <v>59</v>
      </c>
      <c r="B8" s="20" t="s">
        <v>60</v>
      </c>
      <c r="C8" s="26">
        <v>5000</v>
      </c>
      <c r="D8" s="31" t="s">
        <v>79</v>
      </c>
    </row>
    <row r="9" spans="1:4" ht="23.25">
      <c r="A9" s="19" t="s">
        <v>61</v>
      </c>
      <c r="B9" s="20" t="s">
        <v>62</v>
      </c>
      <c r="C9" s="26">
        <f>5160-1620</f>
        <v>3540</v>
      </c>
      <c r="D9" s="31" t="s">
        <v>73</v>
      </c>
    </row>
    <row r="10" spans="1:4">
      <c r="A10" s="19" t="s">
        <v>63</v>
      </c>
      <c r="B10" s="20" t="s">
        <v>64</v>
      </c>
      <c r="C10" s="26">
        <v>10000</v>
      </c>
      <c r="D10" s="31" t="s">
        <v>75</v>
      </c>
    </row>
    <row r="11" spans="1:4">
      <c r="A11" s="17" t="s">
        <v>66</v>
      </c>
      <c r="B11" s="18" t="s">
        <v>67</v>
      </c>
      <c r="C11" s="25">
        <v>60766</v>
      </c>
      <c r="D11" s="32" t="s">
        <v>74</v>
      </c>
    </row>
    <row r="12" spans="1:4">
      <c r="A12" s="21" t="s">
        <v>68</v>
      </c>
      <c r="B12" s="22"/>
      <c r="C12" s="27">
        <f>SUM(C2:C11)</f>
        <v>243235</v>
      </c>
      <c r="D12" s="33"/>
    </row>
    <row r="13" spans="1:4">
      <c r="A13" s="23" t="s">
        <v>65</v>
      </c>
      <c r="B13" s="24"/>
      <c r="C13" s="28"/>
      <c r="D13" s="33"/>
    </row>
  </sheetData>
  <phoneticPr fontId="0" type="noConversion"/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</vt:lpstr>
      <vt:lpstr>Positions </vt:lpstr>
      <vt:lpstr>Sheet3</vt:lpstr>
      <vt:lpstr>'Budget '!Print_Area</vt:lpstr>
    </vt:vector>
  </TitlesOfParts>
  <Company>Solano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Grassi, Ronald A.</dc:creator>
  <cp:lastModifiedBy>rbflannel</cp:lastModifiedBy>
  <cp:lastPrinted>2012-08-02T04:04:09Z</cp:lastPrinted>
  <dcterms:created xsi:type="dcterms:W3CDTF">2012-03-22T00:19:55Z</dcterms:created>
  <dcterms:modified xsi:type="dcterms:W3CDTF">2012-08-02T16:09:35Z</dcterms:modified>
</cp:coreProperties>
</file>